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<sst xmlns="http://schemas.openxmlformats.org/spreadsheetml/2006/main" count="125" uniqueCount="122">
  <si>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</si>
  <si>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</si>
  <si>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</si>
  <si>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</si>
  <si>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</si>
  <si>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</si>
  <si>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</si>
  <si>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</si>
  <si>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</si>
  <si>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</si>
  <si>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</si>
  <si>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</si>
  <si>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</si>
  <si>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</si>
  <si>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</si>
  <si>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</si>
  <si>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</si>
  <si>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</si>
  <si>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</si>
  <si>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</si>
  <si>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</si>
  <si>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</si>
  <si>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</si>
  <si>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</si>
  <si>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</si>
  <si>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</si>
  <si>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</si>
  <si>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</si>
  <si>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</si>
  <si>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</si>
  <si>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</si>
  <si>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</si>
  <si>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</si>
  <si>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</si>
  <si>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</si>
  <si>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</si>
  <si>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</si>
  <si>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</si>
  <si>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</si>
  <si>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</si>
  <si>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</si>
  <si>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</si>
  <si>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</si>
  <si>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</si>
  <si>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</si>
  <si>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</si>
  <si>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</si>
  <si>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</si>
  <si>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</si>
  <si>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</si>
  <si>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</si>
  <si>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</si>
  <si>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</si>
  <si>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</si>
  <si>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</si>
  <si>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</si>
  <si>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</si>
  <si>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</si>
  <si>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</si>
  <si>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</si>
  <si>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</si>
  <si>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</si>
  <si>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</si>
  <si>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</si>
  <si>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</si>
  <si>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</si>
  <si>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</si>
  <si>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</si>
  <si>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</si>
  <si>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</si>
  <si>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</si>
  <si>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</si>
  <si>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</si>
  <si>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</si>
  <si>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</si>
  <si>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</si>
  <si>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</si>
  <si>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</si>
  <si>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</si>
  <si>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</si>
  <si>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</si>
  <si>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</si>
  <si>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</si>
  <si>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</si>
  <si>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</si>
  <si>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</si>
  <si>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</si>
  <si>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</si>
  <si>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</si>
  <si>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</si>
  <si>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</si>
  <si>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</si>
  <si>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</si>
  <si>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</si>
  <si>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</si>
  <si>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</si>
  <si>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</si>
  <si>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</si>
  <si>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</si>
  <si>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</si>
  <si>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</si>
  <si>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</si>
  <si>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</si>
  <si>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</si>
  <si>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</si>
  <si>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</si>
  <si>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</si>
  <si>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</si>
  <si>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</si>
  <si>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</si>
  <si>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</si>
  <si>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</si>
  <si>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</si>
  <si>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</si>
  <si>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</si>
  <si>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</si>
  <si>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</si>
  <si>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</si>
  <si>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</si>
  <si>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</si>
  <si>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Залишок призначень до плану 4 місяців</t>
  </si>
  <si>
    <t>Профінансовано станом на 20.04.2016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</si>
</sst>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12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3" xfId="82" applyFont="1" applyBorder="1" applyAlignment="1">
      <alignment horizont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60" zoomScaleNormal="67" zoomScalePageLayoutView="0" workbookViewId="0" topLeftCell="A1">
      <selection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19.83203125" style="7" hidden="1" customWidth="1"/>
    <col min="23" max="23" width="23.5" style="7" hidden="1" customWidth="1"/>
    <col min="24" max="16384" width="9.33203125" style="7" customWidth="1"/>
  </cols>
  <sheetData>
    <row r="1" spans="1:8" ht="21" customHeight="1">
      <c r="A1" s="81" t="s">
        <v>11</v>
      </c>
      <c r="B1" s="81"/>
      <c r="C1" s="81"/>
      <c r="D1" s="81"/>
      <c r="E1" s="81"/>
      <c r="F1" s="81"/>
      <c r="G1" s="81"/>
      <c r="H1" s="81"/>
    </row>
    <row r="2" spans="1:8" ht="20.25" customHeight="1">
      <c r="A2" s="82" t="s">
        <v>12</v>
      </c>
      <c r="B2" s="82"/>
      <c r="C2" s="82"/>
      <c r="D2" s="82"/>
      <c r="E2" s="82"/>
      <c r="F2" s="82"/>
      <c r="G2" s="82"/>
      <c r="H2" s="82"/>
    </row>
    <row r="3" spans="3:7" ht="13.5" customHeight="1">
      <c r="C3" s="9"/>
      <c r="D3" s="8"/>
      <c r="E3" s="10"/>
      <c r="G3" s="11" t="s">
        <v>13</v>
      </c>
    </row>
    <row r="4" spans="1:23" ht="12" customHeight="1">
      <c r="A4" s="84" t="s">
        <v>8</v>
      </c>
      <c r="B4" s="12"/>
      <c r="C4" s="84" t="s">
        <v>14</v>
      </c>
      <c r="D4" s="83" t="s">
        <v>15</v>
      </c>
      <c r="E4" s="83" t="s">
        <v>0</v>
      </c>
      <c r="F4" s="83" t="s">
        <v>1</v>
      </c>
      <c r="G4" s="14" t="s">
        <v>2</v>
      </c>
      <c r="H4" s="83" t="s">
        <v>121</v>
      </c>
      <c r="I4" s="77" t="s">
        <v>42</v>
      </c>
      <c r="J4" s="79" t="s">
        <v>120</v>
      </c>
      <c r="K4" s="77" t="s">
        <v>43</v>
      </c>
      <c r="L4" s="77" t="s">
        <v>44</v>
      </c>
      <c r="M4" s="77" t="s">
        <v>45</v>
      </c>
      <c r="N4" s="77" t="s">
        <v>46</v>
      </c>
      <c r="O4" s="77" t="s">
        <v>47</v>
      </c>
      <c r="P4" s="77" t="s">
        <v>48</v>
      </c>
      <c r="Q4" s="77" t="s">
        <v>49</v>
      </c>
      <c r="R4" s="77" t="s">
        <v>50</v>
      </c>
      <c r="S4" s="77" t="s">
        <v>51</v>
      </c>
      <c r="T4" s="77" t="s">
        <v>52</v>
      </c>
      <c r="U4" s="77" t="s">
        <v>53</v>
      </c>
      <c r="V4" s="77" t="s">
        <v>54</v>
      </c>
      <c r="W4" s="77" t="s">
        <v>55</v>
      </c>
    </row>
    <row r="5" spans="1:23" ht="55.5" customHeight="1">
      <c r="A5" s="84"/>
      <c r="B5" s="15" t="s">
        <v>9</v>
      </c>
      <c r="C5" s="84"/>
      <c r="D5" s="83"/>
      <c r="E5" s="83"/>
      <c r="F5" s="83"/>
      <c r="G5" s="13" t="s">
        <v>7</v>
      </c>
      <c r="H5" s="83"/>
      <c r="I5" s="78"/>
      <c r="J5" s="80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48"/>
    </row>
    <row r="7" spans="1:10" s="16" customFormat="1" ht="19.5" customHeight="1">
      <c r="A7" s="74" t="s">
        <v>16</v>
      </c>
      <c r="B7" s="75"/>
      <c r="C7" s="75"/>
      <c r="D7" s="75"/>
      <c r="E7" s="75"/>
      <c r="F7" s="75"/>
      <c r="G7" s="75"/>
      <c r="H7" s="75"/>
      <c r="I7" s="76"/>
      <c r="J7" s="49"/>
    </row>
    <row r="8" spans="1:23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10970389.37</v>
      </c>
      <c r="I8" s="73">
        <f>H8/D8*100</f>
        <v>9.964692785891149</v>
      </c>
      <c r="J8" s="57">
        <f aca="true" t="shared" si="0" ref="J8:W8">J9+J15</f>
        <v>8417274.63</v>
      </c>
      <c r="K8" s="57">
        <f t="shared" si="0"/>
        <v>112816</v>
      </c>
      <c r="L8" s="57">
        <f t="shared" si="0"/>
        <v>1300000</v>
      </c>
      <c r="M8" s="57">
        <f t="shared" si="0"/>
        <v>3700000</v>
      </c>
      <c r="N8" s="57">
        <f t="shared" si="0"/>
        <v>8500000</v>
      </c>
      <c r="O8" s="57">
        <f t="shared" si="0"/>
        <v>5000000</v>
      </c>
      <c r="P8" s="57">
        <f t="shared" si="0"/>
        <v>6000000</v>
      </c>
      <c r="Q8" s="57">
        <f t="shared" si="0"/>
        <v>2751184</v>
      </c>
      <c r="R8" s="57">
        <f t="shared" si="0"/>
        <v>1780000</v>
      </c>
      <c r="S8" s="57">
        <f t="shared" si="0"/>
        <v>1650000</v>
      </c>
      <c r="T8" s="57">
        <f t="shared" si="0"/>
        <v>650000</v>
      </c>
      <c r="U8" s="57">
        <f t="shared" si="0"/>
        <v>150000</v>
      </c>
      <c r="V8" s="57">
        <f t="shared" si="0"/>
        <v>150000</v>
      </c>
      <c r="W8" s="57">
        <f t="shared" si="0"/>
        <v>31744000</v>
      </c>
    </row>
    <row r="9" spans="1:23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5195541.369999999</v>
      </c>
      <c r="I9" s="23">
        <f>H9/D9*100</f>
        <v>16.367002803679433</v>
      </c>
      <c r="J9" s="23">
        <f>K9+L9+M9+N9-H10-H11-H12-H13-H14</f>
        <v>5385241.090000001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</f>
        <v>4000000</v>
      </c>
      <c r="P9" s="25">
        <f>2000000+1000000+1000000</f>
        <v>4000000</v>
      </c>
      <c r="Q9" s="25">
        <f>1340484+400000</f>
        <v>1740484</v>
      </c>
      <c r="R9" s="25">
        <f>630000+300000</f>
        <v>930000</v>
      </c>
      <c r="S9" s="25">
        <f>500000+300000</f>
        <v>800000</v>
      </c>
      <c r="T9" s="25">
        <v>500000</v>
      </c>
      <c r="U9" s="25"/>
      <c r="V9" s="25"/>
      <c r="W9" s="25">
        <f>SUM(K9:V9)</f>
        <v>21583300</v>
      </c>
    </row>
    <row r="10" spans="1:10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</f>
        <v>2181257.94</v>
      </c>
      <c r="I10" s="53">
        <f>H10/D10*100</f>
        <v>15.922753047667712</v>
      </c>
      <c r="J10" s="54"/>
    </row>
    <row r="11" spans="1:10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54"/>
    </row>
    <row r="12" spans="1:10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</f>
        <v>1706779.97</v>
      </c>
      <c r="I12" s="53">
        <f aca="true" t="shared" si="1" ref="I12:I22">H12/D12*100</f>
        <v>78.13853271070823</v>
      </c>
      <c r="J12" s="54"/>
    </row>
    <row r="13" spans="1:10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54"/>
    </row>
    <row r="14" spans="1:10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3"/>
      <c r="I14" s="53"/>
      <c r="J14" s="54"/>
    </row>
    <row r="15" spans="1:23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967966.46</v>
      </c>
      <c r="I15" s="53">
        <f t="shared" si="1"/>
        <v>9.526572578660918</v>
      </c>
      <c r="J15" s="52">
        <f>K15+L15+M15+N15-H15</f>
        <v>3032033.54</v>
      </c>
      <c r="K15" s="25">
        <v>0</v>
      </c>
      <c r="L15" s="25">
        <v>300000</v>
      </c>
      <c r="M15" s="25">
        <f>700000+500000</f>
        <v>1200000</v>
      </c>
      <c r="N15" s="25">
        <f>1000000+2500000-1000000</f>
        <v>2500000</v>
      </c>
      <c r="O15" s="25">
        <f>1000000+1000000-1000000</f>
        <v>1000000</v>
      </c>
      <c r="P15" s="25">
        <f>1000000+1000000</f>
        <v>2000000</v>
      </c>
      <c r="Q15" s="25">
        <f>410700+600000</f>
        <v>1010700</v>
      </c>
      <c r="R15" s="25">
        <f>150000+700000</f>
        <v>850000</v>
      </c>
      <c r="S15" s="25">
        <f>150000+700000</f>
        <v>850000</v>
      </c>
      <c r="T15" s="25">
        <v>150000</v>
      </c>
      <c r="U15" s="25">
        <v>150000</v>
      </c>
      <c r="V15" s="25">
        <v>150000</v>
      </c>
      <c r="W15" s="23">
        <f>SUM(K15:V15)</f>
        <v>10160700</v>
      </c>
    </row>
    <row r="16" spans="1:10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</f>
        <v>776853.85</v>
      </c>
      <c r="I16" s="55">
        <f>H16/D16*100</f>
        <v>18.09371957610341</v>
      </c>
      <c r="J16" s="58"/>
    </row>
    <row r="17" spans="1:10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47"/>
      <c r="I17" s="55"/>
      <c r="J17" s="58"/>
    </row>
    <row r="18" spans="1:10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58"/>
    </row>
    <row r="19" spans="1:10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</f>
        <v>177778.89</v>
      </c>
      <c r="I19" s="55">
        <f t="shared" si="1"/>
        <v>21.704174093517274</v>
      </c>
      <c r="J19" s="58"/>
    </row>
    <row r="20" spans="1:10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58"/>
    </row>
    <row r="21" spans="1:10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58"/>
    </row>
    <row r="22" spans="1:10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I22" s="55">
        <f t="shared" si="1"/>
        <v>2.4774656261612784</v>
      </c>
      <c r="J22" s="58"/>
    </row>
    <row r="23" spans="1:23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5774848</v>
      </c>
      <c r="I23" s="51">
        <f>H23/D23*100</f>
        <v>7.370709878670454</v>
      </c>
      <c r="J23" s="52">
        <f>K23+L23+M23+N23-H23</f>
        <v>16273620.990000002</v>
      </c>
      <c r="K23" s="59">
        <f>SUM(K24:K50)</f>
        <v>0</v>
      </c>
      <c r="L23" s="59">
        <f aca="true" t="shared" si="3" ref="L23:W23">SUM(L24:L50)</f>
        <v>0</v>
      </c>
      <c r="M23" s="59">
        <f>SUM(M24:M50)</f>
        <v>6140000</v>
      </c>
      <c r="N23" s="59">
        <f t="shared" si="3"/>
        <v>15908468.99</v>
      </c>
      <c r="O23" s="59">
        <f t="shared" si="3"/>
        <v>11194131.01</v>
      </c>
      <c r="P23" s="59">
        <f t="shared" si="3"/>
        <v>5146801.38</v>
      </c>
      <c r="Q23" s="59">
        <f t="shared" si="3"/>
        <v>16904859.62</v>
      </c>
      <c r="R23" s="59">
        <f t="shared" si="3"/>
        <v>100000</v>
      </c>
      <c r="S23" s="59">
        <f t="shared" si="3"/>
        <v>700000</v>
      </c>
      <c r="T23" s="59">
        <f t="shared" si="3"/>
        <v>6526629.57</v>
      </c>
      <c r="U23" s="59">
        <f t="shared" si="3"/>
        <v>3449370.4299999997</v>
      </c>
      <c r="V23" s="59">
        <f t="shared" si="3"/>
        <v>4688339</v>
      </c>
      <c r="W23" s="59">
        <f t="shared" si="3"/>
        <v>70758600</v>
      </c>
    </row>
    <row r="24" spans="1:23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43"/>
      <c r="I24" s="51"/>
      <c r="J24" s="52">
        <f>K24+L24+M24+N24-H24</f>
        <v>200000</v>
      </c>
      <c r="K24" s="61"/>
      <c r="L24" s="45"/>
      <c r="M24" s="45">
        <v>100000</v>
      </c>
      <c r="N24" s="45">
        <v>100000</v>
      </c>
      <c r="O24" s="45"/>
      <c r="P24" s="45"/>
      <c r="Q24" s="45"/>
      <c r="R24" s="45"/>
      <c r="S24" s="45"/>
      <c r="T24" s="45"/>
      <c r="U24" s="45"/>
      <c r="V24" s="45"/>
      <c r="W24" s="62">
        <f>SUM(K24:V24)</f>
        <v>200000</v>
      </c>
    </row>
    <row r="25" spans="1:23" ht="34.5" customHeight="1">
      <c r="A25" s="1"/>
      <c r="B25" s="21"/>
      <c r="C25" s="60" t="s">
        <v>57</v>
      </c>
      <c r="D25" s="33">
        <f aca="true" t="shared" si="4" ref="D25:D50">F25</f>
        <v>90000</v>
      </c>
      <c r="E25" s="30"/>
      <c r="F25" s="33">
        <f aca="true" t="shared" si="5" ref="F25:F50">G25</f>
        <v>90000</v>
      </c>
      <c r="G25" s="33">
        <v>90000</v>
      </c>
      <c r="H25" s="43"/>
      <c r="I25" s="51"/>
      <c r="J25" s="52">
        <f>K25+L25+M25+N25-H25</f>
        <v>90000</v>
      </c>
      <c r="K25" s="61"/>
      <c r="L25" s="45"/>
      <c r="M25" s="45">
        <v>90000</v>
      </c>
      <c r="N25" s="45"/>
      <c r="O25" s="45"/>
      <c r="P25" s="45"/>
      <c r="Q25" s="45"/>
      <c r="R25" s="45"/>
      <c r="S25" s="45"/>
      <c r="T25" s="45"/>
      <c r="U25" s="45"/>
      <c r="V25" s="45"/>
      <c r="W25" s="62">
        <f aca="true" t="shared" si="6" ref="W25:W50">SUM(K25:V25)</f>
        <v>90000</v>
      </c>
    </row>
    <row r="26" spans="1:23" ht="27" customHeight="1">
      <c r="A26" s="1"/>
      <c r="B26" s="21"/>
      <c r="C26" s="60" t="s">
        <v>116</v>
      </c>
      <c r="D26" s="33">
        <f t="shared" si="4"/>
        <v>590000</v>
      </c>
      <c r="E26" s="30"/>
      <c r="F26" s="33">
        <f t="shared" si="5"/>
        <v>590000</v>
      </c>
      <c r="G26" s="33">
        <v>590000</v>
      </c>
      <c r="H26" s="43"/>
      <c r="I26" s="51"/>
      <c r="J26" s="52"/>
      <c r="K26" s="6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62"/>
    </row>
    <row r="27" spans="1:23" ht="23.25" customHeight="1">
      <c r="A27" s="1"/>
      <c r="B27" s="21"/>
      <c r="C27" s="60" t="s">
        <v>58</v>
      </c>
      <c r="D27" s="33">
        <f t="shared" si="4"/>
        <v>471000</v>
      </c>
      <c r="E27" s="30"/>
      <c r="F27" s="33">
        <f t="shared" si="5"/>
        <v>471000</v>
      </c>
      <c r="G27" s="33">
        <v>471000</v>
      </c>
      <c r="H27" s="43"/>
      <c r="I27" s="51"/>
      <c r="J27" s="52">
        <f aca="true" t="shared" si="7" ref="J27:J39">K27+L27+M27+N27-H27</f>
        <v>471000</v>
      </c>
      <c r="K27" s="61"/>
      <c r="L27" s="45"/>
      <c r="M27" s="45">
        <v>300000</v>
      </c>
      <c r="N27" s="45">
        <v>171000</v>
      </c>
      <c r="O27" s="45"/>
      <c r="P27" s="45"/>
      <c r="Q27" s="45"/>
      <c r="R27" s="45"/>
      <c r="S27" s="45"/>
      <c r="T27" s="45"/>
      <c r="U27" s="45"/>
      <c r="V27" s="45"/>
      <c r="W27" s="62">
        <f t="shared" si="6"/>
        <v>471000</v>
      </c>
    </row>
    <row r="28" spans="1:23" ht="23.25" customHeight="1">
      <c r="A28" s="1"/>
      <c r="B28" s="21"/>
      <c r="C28" s="60" t="s">
        <v>59</v>
      </c>
      <c r="D28" s="33">
        <f t="shared" si="4"/>
        <v>320000</v>
      </c>
      <c r="E28" s="30"/>
      <c r="F28" s="33">
        <f t="shared" si="5"/>
        <v>320000</v>
      </c>
      <c r="G28" s="33">
        <v>320000</v>
      </c>
      <c r="H28" s="43"/>
      <c r="I28" s="51"/>
      <c r="J28" s="52">
        <f t="shared" si="7"/>
        <v>320000</v>
      </c>
      <c r="K28" s="61"/>
      <c r="L28" s="45"/>
      <c r="M28" s="45">
        <v>120000</v>
      </c>
      <c r="N28" s="45">
        <v>200000</v>
      </c>
      <c r="O28" s="45"/>
      <c r="P28" s="45"/>
      <c r="Q28" s="45"/>
      <c r="R28" s="45"/>
      <c r="S28" s="45"/>
      <c r="T28" s="45"/>
      <c r="U28" s="45"/>
      <c r="V28" s="45"/>
      <c r="W28" s="62">
        <f t="shared" si="6"/>
        <v>320000</v>
      </c>
    </row>
    <row r="29" spans="1:23" ht="21" customHeight="1">
      <c r="A29" s="1"/>
      <c r="B29" s="21"/>
      <c r="C29" s="60" t="s">
        <v>60</v>
      </c>
      <c r="D29" s="33">
        <f t="shared" si="4"/>
        <v>250000</v>
      </c>
      <c r="E29" s="30"/>
      <c r="F29" s="33">
        <f t="shared" si="5"/>
        <v>250000</v>
      </c>
      <c r="G29" s="33">
        <v>250000</v>
      </c>
      <c r="H29" s="43"/>
      <c r="I29" s="51"/>
      <c r="J29" s="52">
        <f t="shared" si="7"/>
        <v>250000</v>
      </c>
      <c r="K29" s="61"/>
      <c r="L29" s="45"/>
      <c r="M29" s="45">
        <v>250000</v>
      </c>
      <c r="N29" s="45"/>
      <c r="O29" s="45"/>
      <c r="P29" s="45"/>
      <c r="Q29" s="45"/>
      <c r="R29" s="45"/>
      <c r="S29" s="45"/>
      <c r="T29" s="45"/>
      <c r="U29" s="45"/>
      <c r="V29" s="45"/>
      <c r="W29" s="62">
        <f t="shared" si="6"/>
        <v>250000</v>
      </c>
    </row>
    <row r="30" spans="1:23" ht="24" customHeight="1">
      <c r="A30" s="1"/>
      <c r="B30" s="21"/>
      <c r="C30" s="60" t="s">
        <v>61</v>
      </c>
      <c r="D30" s="33">
        <f t="shared" si="4"/>
        <v>291000</v>
      </c>
      <c r="E30" s="30"/>
      <c r="F30" s="33">
        <f t="shared" si="5"/>
        <v>291000</v>
      </c>
      <c r="G30" s="33">
        <v>291000</v>
      </c>
      <c r="H30" s="43"/>
      <c r="I30" s="51"/>
      <c r="J30" s="52">
        <f t="shared" si="7"/>
        <v>0</v>
      </c>
      <c r="K30" s="61"/>
      <c r="L30" s="45"/>
      <c r="M30" s="45"/>
      <c r="N30" s="45"/>
      <c r="O30" s="45"/>
      <c r="P30" s="45"/>
      <c r="Q30" s="45"/>
      <c r="R30" s="45"/>
      <c r="S30" s="45"/>
      <c r="T30" s="45">
        <v>50000</v>
      </c>
      <c r="U30" s="45">
        <v>241000</v>
      </c>
      <c r="V30" s="45"/>
      <c r="W30" s="62">
        <f t="shared" si="6"/>
        <v>291000</v>
      </c>
    </row>
    <row r="31" spans="1:23" ht="24" customHeight="1">
      <c r="A31" s="1"/>
      <c r="B31" s="21"/>
      <c r="C31" s="60" t="s">
        <v>62</v>
      </c>
      <c r="D31" s="33">
        <f t="shared" si="4"/>
        <v>700000</v>
      </c>
      <c r="E31" s="30"/>
      <c r="F31" s="33">
        <f t="shared" si="5"/>
        <v>700000</v>
      </c>
      <c r="G31" s="33">
        <v>700000</v>
      </c>
      <c r="H31" s="43"/>
      <c r="I31" s="51"/>
      <c r="J31" s="52">
        <f t="shared" si="7"/>
        <v>0</v>
      </c>
      <c r="K31" s="61"/>
      <c r="L31" s="45"/>
      <c r="M31" s="45"/>
      <c r="N31" s="45"/>
      <c r="O31" s="45">
        <v>300000</v>
      </c>
      <c r="P31" s="45">
        <v>146801.38</v>
      </c>
      <c r="Q31" s="45">
        <f>253198.62-248339</f>
        <v>4859.619999999995</v>
      </c>
      <c r="R31" s="45"/>
      <c r="S31" s="45"/>
      <c r="T31" s="45"/>
      <c r="U31" s="45"/>
      <c r="V31" s="45">
        <v>248339</v>
      </c>
      <c r="W31" s="62">
        <f t="shared" si="6"/>
        <v>700000</v>
      </c>
    </row>
    <row r="32" spans="1:23" ht="24.75" customHeight="1">
      <c r="A32" s="1"/>
      <c r="B32" s="21"/>
      <c r="C32" s="60" t="s">
        <v>63</v>
      </c>
      <c r="D32" s="33">
        <f t="shared" si="4"/>
        <v>80000</v>
      </c>
      <c r="E32" s="30"/>
      <c r="F32" s="33">
        <f t="shared" si="5"/>
        <v>80000</v>
      </c>
      <c r="G32" s="33">
        <v>80000</v>
      </c>
      <c r="H32" s="43"/>
      <c r="I32" s="51"/>
      <c r="J32" s="52">
        <f t="shared" si="7"/>
        <v>80000</v>
      </c>
      <c r="K32" s="61"/>
      <c r="L32" s="45"/>
      <c r="M32" s="45">
        <v>80000</v>
      </c>
      <c r="N32" s="45"/>
      <c r="O32" s="45"/>
      <c r="P32" s="45"/>
      <c r="Q32" s="45"/>
      <c r="R32" s="45"/>
      <c r="S32" s="45"/>
      <c r="T32" s="45"/>
      <c r="U32" s="45"/>
      <c r="V32" s="45"/>
      <c r="W32" s="62">
        <f t="shared" si="6"/>
        <v>80000</v>
      </c>
    </row>
    <row r="33" spans="1:23" ht="21" customHeight="1">
      <c r="A33" s="1"/>
      <c r="B33" s="21"/>
      <c r="C33" s="60" t="s">
        <v>64</v>
      </c>
      <c r="D33" s="33">
        <f t="shared" si="4"/>
        <v>7000000</v>
      </c>
      <c r="E33" s="30"/>
      <c r="F33" s="33">
        <f t="shared" si="5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52">
        <f t="shared" si="7"/>
        <v>354000</v>
      </c>
      <c r="K33" s="61"/>
      <c r="L33" s="45"/>
      <c r="M33" s="45"/>
      <c r="N33" s="45">
        <v>500000</v>
      </c>
      <c r="O33" s="45"/>
      <c r="P33" s="45"/>
      <c r="Q33" s="45">
        <v>4000000</v>
      </c>
      <c r="R33" s="45"/>
      <c r="S33" s="45"/>
      <c r="T33" s="45">
        <v>2500000</v>
      </c>
      <c r="U33" s="45"/>
      <c r="V33" s="45"/>
      <c r="W33" s="62">
        <f t="shared" si="6"/>
        <v>7000000</v>
      </c>
    </row>
    <row r="34" spans="1:23" ht="26.25" customHeight="1" hidden="1">
      <c r="A34" s="1"/>
      <c r="B34" s="21"/>
      <c r="C34" s="60" t="s">
        <v>65</v>
      </c>
      <c r="D34" s="33">
        <f t="shared" si="4"/>
        <v>0</v>
      </c>
      <c r="E34" s="30"/>
      <c r="F34" s="33">
        <f t="shared" si="5"/>
        <v>0</v>
      </c>
      <c r="G34" s="33">
        <f>840000-840000</f>
        <v>0</v>
      </c>
      <c r="H34" s="43"/>
      <c r="I34" s="53"/>
      <c r="J34" s="52">
        <f t="shared" si="7"/>
        <v>0</v>
      </c>
      <c r="K34" s="61"/>
      <c r="L34" s="45"/>
      <c r="M34" s="45"/>
      <c r="N34" s="45"/>
      <c r="O34" s="45"/>
      <c r="P34" s="45"/>
      <c r="Q34" s="45"/>
      <c r="R34" s="45"/>
      <c r="S34" s="45"/>
      <c r="T34" s="45">
        <f>420000-420000</f>
        <v>0</v>
      </c>
      <c r="U34" s="45">
        <f>420000-420000</f>
        <v>0</v>
      </c>
      <c r="V34" s="45"/>
      <c r="W34" s="62">
        <f t="shared" si="6"/>
        <v>0</v>
      </c>
    </row>
    <row r="35" spans="1:23" ht="26.25" customHeight="1">
      <c r="A35" s="1"/>
      <c r="B35" s="21"/>
      <c r="C35" s="60" t="s">
        <v>66</v>
      </c>
      <c r="D35" s="33">
        <f t="shared" si="4"/>
        <v>60000</v>
      </c>
      <c r="E35" s="30"/>
      <c r="F35" s="33">
        <f t="shared" si="5"/>
        <v>60000</v>
      </c>
      <c r="G35" s="33">
        <v>60000</v>
      </c>
      <c r="H35" s="43"/>
      <c r="I35" s="53"/>
      <c r="J35" s="52">
        <f t="shared" si="7"/>
        <v>60000</v>
      </c>
      <c r="K35" s="61"/>
      <c r="L35" s="45"/>
      <c r="M35" s="45">
        <v>60000</v>
      </c>
      <c r="N35" s="45"/>
      <c r="O35" s="45"/>
      <c r="P35" s="45"/>
      <c r="Q35" s="45"/>
      <c r="R35" s="45"/>
      <c r="S35" s="45"/>
      <c r="T35" s="45"/>
      <c r="U35" s="45"/>
      <c r="V35" s="45"/>
      <c r="W35" s="62">
        <f t="shared" si="6"/>
        <v>60000</v>
      </c>
    </row>
    <row r="36" spans="1:23" ht="26.25" customHeight="1">
      <c r="A36" s="1"/>
      <c r="B36" s="21"/>
      <c r="C36" s="60" t="s">
        <v>67</v>
      </c>
      <c r="D36" s="33">
        <f t="shared" si="4"/>
        <v>90000</v>
      </c>
      <c r="E36" s="30"/>
      <c r="F36" s="33">
        <f t="shared" si="5"/>
        <v>90000</v>
      </c>
      <c r="G36" s="33">
        <v>90000</v>
      </c>
      <c r="H36" s="43"/>
      <c r="I36" s="53"/>
      <c r="J36" s="52">
        <f t="shared" si="7"/>
        <v>90000</v>
      </c>
      <c r="K36" s="61"/>
      <c r="L36" s="45"/>
      <c r="M36" s="45">
        <v>90000</v>
      </c>
      <c r="N36" s="45"/>
      <c r="O36" s="45"/>
      <c r="P36" s="45"/>
      <c r="Q36" s="45"/>
      <c r="R36" s="45"/>
      <c r="S36" s="45"/>
      <c r="T36" s="45"/>
      <c r="U36" s="45"/>
      <c r="V36" s="45"/>
      <c r="W36" s="62">
        <f t="shared" si="6"/>
        <v>90000</v>
      </c>
    </row>
    <row r="37" spans="1:23" ht="26.25" customHeight="1">
      <c r="A37" s="1"/>
      <c r="B37" s="21"/>
      <c r="C37" s="60" t="s">
        <v>68</v>
      </c>
      <c r="D37" s="33">
        <f t="shared" si="4"/>
        <v>50000</v>
      </c>
      <c r="E37" s="30"/>
      <c r="F37" s="33">
        <f t="shared" si="5"/>
        <v>50000</v>
      </c>
      <c r="G37" s="33">
        <v>50000</v>
      </c>
      <c r="H37" s="43"/>
      <c r="I37" s="53"/>
      <c r="J37" s="52">
        <f t="shared" si="7"/>
        <v>50000</v>
      </c>
      <c r="K37" s="61"/>
      <c r="L37" s="45"/>
      <c r="M37" s="45">
        <v>50000</v>
      </c>
      <c r="N37" s="45"/>
      <c r="O37" s="45"/>
      <c r="P37" s="45"/>
      <c r="Q37" s="45"/>
      <c r="R37" s="45"/>
      <c r="S37" s="45"/>
      <c r="T37" s="45"/>
      <c r="U37" s="45"/>
      <c r="V37" s="45"/>
      <c r="W37" s="62">
        <f t="shared" si="6"/>
        <v>50000</v>
      </c>
    </row>
    <row r="38" spans="1:23" ht="23.25" customHeight="1">
      <c r="A38" s="1"/>
      <c r="B38" s="21"/>
      <c r="C38" s="60" t="s">
        <v>69</v>
      </c>
      <c r="D38" s="33">
        <f t="shared" si="4"/>
        <v>23000000</v>
      </c>
      <c r="E38" s="30"/>
      <c r="F38" s="33">
        <f t="shared" si="5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52">
        <f t="shared" si="7"/>
        <v>-100000</v>
      </c>
      <c r="K38" s="61"/>
      <c r="L38" s="45"/>
      <c r="M38" s="45"/>
      <c r="N38" s="45">
        <v>500000</v>
      </c>
      <c r="O38" s="45"/>
      <c r="P38" s="45"/>
      <c r="Q38" s="45">
        <v>12000000</v>
      </c>
      <c r="R38" s="45"/>
      <c r="S38" s="45"/>
      <c r="T38" s="45">
        <f>152379.64+3774249.93</f>
        <v>3926629.5700000003</v>
      </c>
      <c r="U38" s="45">
        <v>3073370.4299999997</v>
      </c>
      <c r="V38" s="45">
        <v>3500000</v>
      </c>
      <c r="W38" s="62">
        <f t="shared" si="6"/>
        <v>23000000</v>
      </c>
    </row>
    <row r="39" spans="1:23" ht="22.5" customHeight="1">
      <c r="A39" s="1"/>
      <c r="B39" s="21"/>
      <c r="C39" s="60" t="s">
        <v>70</v>
      </c>
      <c r="D39" s="33">
        <f t="shared" si="4"/>
        <v>1281600</v>
      </c>
      <c r="E39" s="30"/>
      <c r="F39" s="33">
        <f t="shared" si="5"/>
        <v>1281600</v>
      </c>
      <c r="G39" s="33">
        <v>1281600</v>
      </c>
      <c r="H39" s="43"/>
      <c r="I39" s="53"/>
      <c r="J39" s="52">
        <f t="shared" si="7"/>
        <v>781600</v>
      </c>
      <c r="K39" s="61"/>
      <c r="L39" s="45"/>
      <c r="M39" s="45">
        <v>100000</v>
      </c>
      <c r="N39" s="45">
        <v>681600</v>
      </c>
      <c r="O39" s="45">
        <v>500000</v>
      </c>
      <c r="P39" s="45"/>
      <c r="Q39" s="45"/>
      <c r="R39" s="45"/>
      <c r="S39" s="45"/>
      <c r="T39" s="45"/>
      <c r="U39" s="45"/>
      <c r="V39" s="45"/>
      <c r="W39" s="62">
        <f t="shared" si="6"/>
        <v>1281600</v>
      </c>
    </row>
    <row r="40" spans="1:23" ht="22.5" customHeight="1">
      <c r="A40" s="1"/>
      <c r="B40" s="21"/>
      <c r="C40" s="24" t="s">
        <v>117</v>
      </c>
      <c r="D40" s="33">
        <f t="shared" si="4"/>
        <v>7000000</v>
      </c>
      <c r="E40" s="30"/>
      <c r="F40" s="33">
        <f t="shared" si="5"/>
        <v>7000000</v>
      </c>
      <c r="G40" s="33">
        <v>7000000</v>
      </c>
      <c r="H40" s="25">
        <f>75000+75000+75000+75000+75000+39000+50000</f>
        <v>464000</v>
      </c>
      <c r="I40" s="53">
        <f>H40/D40*100</f>
        <v>6.628571428571428</v>
      </c>
      <c r="J40" s="52"/>
      <c r="K40" s="61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2"/>
    </row>
    <row r="41" spans="1:23" ht="23.25" customHeight="1">
      <c r="A41" s="1"/>
      <c r="B41" s="21"/>
      <c r="C41" s="60" t="s">
        <v>71</v>
      </c>
      <c r="D41" s="33">
        <f t="shared" si="4"/>
        <v>5000000</v>
      </c>
      <c r="E41" s="30"/>
      <c r="F41" s="33">
        <f t="shared" si="5"/>
        <v>5000000</v>
      </c>
      <c r="G41" s="33">
        <v>5000000</v>
      </c>
      <c r="H41" s="43"/>
      <c r="I41" s="53"/>
      <c r="J41" s="52">
        <f aca="true" t="shared" si="8" ref="J41:J51">K41+L41+M41+N41-H41</f>
        <v>2000000</v>
      </c>
      <c r="K41" s="61"/>
      <c r="L41" s="45"/>
      <c r="M41" s="45"/>
      <c r="N41" s="45">
        <v>2000000</v>
      </c>
      <c r="O41" s="45">
        <v>2000000</v>
      </c>
      <c r="P41" s="45"/>
      <c r="Q41" s="45">
        <v>500000</v>
      </c>
      <c r="R41" s="45"/>
      <c r="S41" s="45"/>
      <c r="T41" s="45"/>
      <c r="U41" s="45"/>
      <c r="V41" s="45">
        <v>500000</v>
      </c>
      <c r="W41" s="62">
        <f t="shared" si="6"/>
        <v>5000000</v>
      </c>
    </row>
    <row r="42" spans="1:23" ht="23.25" customHeight="1">
      <c r="A42" s="1"/>
      <c r="B42" s="21"/>
      <c r="C42" s="60" t="s">
        <v>72</v>
      </c>
      <c r="D42" s="33">
        <f t="shared" si="4"/>
        <v>5000000</v>
      </c>
      <c r="E42" s="30"/>
      <c r="F42" s="33">
        <f t="shared" si="5"/>
        <v>5000000</v>
      </c>
      <c r="G42" s="33">
        <v>5000000</v>
      </c>
      <c r="H42" s="25">
        <f>173000+900000</f>
        <v>1073000</v>
      </c>
      <c r="I42" s="53">
        <f>H42/D42*100</f>
        <v>21.46</v>
      </c>
      <c r="J42" s="52">
        <f t="shared" si="8"/>
        <v>1927000</v>
      </c>
      <c r="K42" s="61"/>
      <c r="L42" s="45"/>
      <c r="M42" s="45">
        <v>400000</v>
      </c>
      <c r="N42" s="45">
        <v>2600000</v>
      </c>
      <c r="O42" s="45">
        <v>1000000</v>
      </c>
      <c r="P42" s="45">
        <v>1000000</v>
      </c>
      <c r="Q42" s="45"/>
      <c r="R42" s="45"/>
      <c r="S42" s="45"/>
      <c r="T42" s="45"/>
      <c r="U42" s="45"/>
      <c r="V42" s="45"/>
      <c r="W42" s="62">
        <f t="shared" si="6"/>
        <v>5000000</v>
      </c>
    </row>
    <row r="43" spans="1:23" ht="23.25" customHeight="1">
      <c r="A43" s="1"/>
      <c r="B43" s="21"/>
      <c r="C43" s="60" t="s">
        <v>73</v>
      </c>
      <c r="D43" s="33">
        <f t="shared" si="4"/>
        <v>185000</v>
      </c>
      <c r="E43" s="30"/>
      <c r="F43" s="33">
        <f t="shared" si="5"/>
        <v>185000</v>
      </c>
      <c r="G43" s="33">
        <v>185000</v>
      </c>
      <c r="H43" s="43"/>
      <c r="I43" s="51"/>
      <c r="J43" s="52">
        <f t="shared" si="8"/>
        <v>0</v>
      </c>
      <c r="K43" s="61"/>
      <c r="L43" s="45"/>
      <c r="M43" s="45"/>
      <c r="N43" s="45"/>
      <c r="O43" s="45"/>
      <c r="P43" s="45"/>
      <c r="Q43" s="45"/>
      <c r="R43" s="45"/>
      <c r="S43" s="45"/>
      <c r="T43" s="45">
        <v>50000</v>
      </c>
      <c r="U43" s="45">
        <v>135000</v>
      </c>
      <c r="V43" s="45"/>
      <c r="W43" s="62">
        <f t="shared" si="6"/>
        <v>185000</v>
      </c>
    </row>
    <row r="44" spans="1:23" ht="42" customHeight="1">
      <c r="A44" s="1"/>
      <c r="B44" s="21"/>
      <c r="C44" s="60" t="s">
        <v>74</v>
      </c>
      <c r="D44" s="33">
        <f t="shared" si="4"/>
        <v>1750000</v>
      </c>
      <c r="E44" s="30"/>
      <c r="F44" s="33">
        <f t="shared" si="5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52">
        <f t="shared" si="8"/>
        <v>1162000</v>
      </c>
      <c r="K44" s="61"/>
      <c r="L44" s="45"/>
      <c r="M44" s="45"/>
      <c r="N44" s="45">
        <v>1200000</v>
      </c>
      <c r="O44" s="45">
        <v>550000</v>
      </c>
      <c r="P44" s="45"/>
      <c r="Q44" s="45"/>
      <c r="R44" s="45"/>
      <c r="S44" s="45"/>
      <c r="T44" s="45"/>
      <c r="U44" s="45"/>
      <c r="V44" s="45"/>
      <c r="W44" s="62">
        <f t="shared" si="6"/>
        <v>1750000</v>
      </c>
    </row>
    <row r="45" spans="1:23" ht="24" customHeight="1">
      <c r="A45" s="1"/>
      <c r="B45" s="21"/>
      <c r="C45" s="44" t="s">
        <v>40</v>
      </c>
      <c r="D45" s="25">
        <f t="shared" si="4"/>
        <v>6700000</v>
      </c>
      <c r="E45" s="27"/>
      <c r="F45" s="25">
        <f t="shared" si="5"/>
        <v>6700000</v>
      </c>
      <c r="G45" s="45">
        <v>6700000</v>
      </c>
      <c r="H45" s="25">
        <f>3263175</f>
        <v>3263175</v>
      </c>
      <c r="I45" s="53">
        <f>H45/D45*100</f>
        <v>48.70410447761194</v>
      </c>
      <c r="J45" s="52">
        <f t="shared" si="8"/>
        <v>3436825</v>
      </c>
      <c r="K45" s="63"/>
      <c r="L45" s="45"/>
      <c r="M45" s="45">
        <v>4000000</v>
      </c>
      <c r="N45" s="45">
        <v>2700000</v>
      </c>
      <c r="O45" s="45"/>
      <c r="P45" s="45"/>
      <c r="Q45" s="63"/>
      <c r="R45" s="63"/>
      <c r="S45" s="63"/>
      <c r="T45" s="63"/>
      <c r="U45" s="63"/>
      <c r="V45" s="63"/>
      <c r="W45" s="62">
        <f t="shared" si="6"/>
        <v>6700000</v>
      </c>
    </row>
    <row r="46" spans="1:23" ht="22.5" customHeight="1">
      <c r="A46" s="1"/>
      <c r="B46" s="21"/>
      <c r="C46" s="44" t="s">
        <v>41</v>
      </c>
      <c r="D46" s="25">
        <f t="shared" si="4"/>
        <v>10000000</v>
      </c>
      <c r="E46" s="27"/>
      <c r="F46" s="25">
        <f t="shared" si="5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52">
        <f t="shared" si="8"/>
        <v>4882467</v>
      </c>
      <c r="K46" s="63"/>
      <c r="L46" s="45"/>
      <c r="M46" s="45">
        <v>500000</v>
      </c>
      <c r="N46" s="45">
        <v>4500000</v>
      </c>
      <c r="O46" s="45">
        <v>3000000</v>
      </c>
      <c r="P46" s="45">
        <v>2000000</v>
      </c>
      <c r="Q46" s="63"/>
      <c r="R46" s="63"/>
      <c r="S46" s="63"/>
      <c r="T46" s="63"/>
      <c r="U46" s="63"/>
      <c r="V46" s="63"/>
      <c r="W46" s="62">
        <f t="shared" si="6"/>
        <v>10000000</v>
      </c>
    </row>
    <row r="47" spans="1:23" ht="22.5" customHeight="1">
      <c r="A47" s="1"/>
      <c r="B47" s="64"/>
      <c r="C47" s="60" t="s">
        <v>75</v>
      </c>
      <c r="D47" s="25">
        <f t="shared" si="4"/>
        <v>7000000</v>
      </c>
      <c r="E47" s="27"/>
      <c r="F47" s="25">
        <f t="shared" si="5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52">
        <f t="shared" si="8"/>
        <v>682728.99</v>
      </c>
      <c r="K47" s="63"/>
      <c r="L47" s="63"/>
      <c r="M47" s="63"/>
      <c r="N47" s="63">
        <v>755868.99</v>
      </c>
      <c r="O47" s="63">
        <f>1600000+2244131.01</f>
        <v>3844131.01</v>
      </c>
      <c r="P47" s="63">
        <f>1000000+1000000</f>
        <v>2000000</v>
      </c>
      <c r="Q47" s="63">
        <v>400000</v>
      </c>
      <c r="R47" s="63"/>
      <c r="S47" s="63"/>
      <c r="T47" s="63"/>
      <c r="U47" s="63"/>
      <c r="V47" s="63"/>
      <c r="W47" s="62">
        <f t="shared" si="6"/>
        <v>7000000</v>
      </c>
    </row>
    <row r="48" spans="1:23" ht="22.5" customHeight="1">
      <c r="A48" s="1"/>
      <c r="B48" s="64"/>
      <c r="C48" s="60" t="s">
        <v>76</v>
      </c>
      <c r="D48" s="25">
        <f t="shared" si="4"/>
        <v>400000</v>
      </c>
      <c r="E48" s="27"/>
      <c r="F48" s="25">
        <f t="shared" si="5"/>
        <v>400000</v>
      </c>
      <c r="G48" s="45">
        <v>400000</v>
      </c>
      <c r="H48" s="25"/>
      <c r="I48" s="53"/>
      <c r="J48" s="52">
        <f t="shared" si="8"/>
        <v>0</v>
      </c>
      <c r="K48" s="63"/>
      <c r="L48" s="63"/>
      <c r="M48" s="65"/>
      <c r="N48" s="65"/>
      <c r="O48" s="65"/>
      <c r="P48" s="65"/>
      <c r="Q48" s="65"/>
      <c r="R48" s="65">
        <v>100000</v>
      </c>
      <c r="S48" s="65">
        <v>300000</v>
      </c>
      <c r="T48" s="65"/>
      <c r="U48" s="65"/>
      <c r="V48" s="65"/>
      <c r="W48" s="62">
        <f t="shared" si="6"/>
        <v>400000</v>
      </c>
    </row>
    <row r="49" spans="1:23" ht="22.5" customHeight="1">
      <c r="A49" s="1"/>
      <c r="B49" s="64"/>
      <c r="C49" s="60" t="s">
        <v>77</v>
      </c>
      <c r="D49" s="25">
        <f t="shared" si="4"/>
        <v>40000</v>
      </c>
      <c r="E49" s="27"/>
      <c r="F49" s="25">
        <f t="shared" si="5"/>
        <v>40000</v>
      </c>
      <c r="G49" s="45">
        <v>40000</v>
      </c>
      <c r="H49" s="25"/>
      <c r="I49" s="53"/>
      <c r="J49" s="52">
        <f t="shared" si="8"/>
        <v>0</v>
      </c>
      <c r="K49" s="63"/>
      <c r="L49" s="63"/>
      <c r="M49" s="65"/>
      <c r="N49" s="65"/>
      <c r="O49" s="65"/>
      <c r="P49" s="65"/>
      <c r="Q49" s="65"/>
      <c r="R49" s="65"/>
      <c r="S49" s="65"/>
      <c r="T49" s="65"/>
      <c r="U49" s="65"/>
      <c r="V49" s="65">
        <v>40000</v>
      </c>
      <c r="W49" s="62">
        <f t="shared" si="6"/>
        <v>40000</v>
      </c>
    </row>
    <row r="50" spans="1:23" ht="22.5" customHeight="1">
      <c r="A50" s="1"/>
      <c r="B50" s="64"/>
      <c r="C50" s="66" t="s">
        <v>78</v>
      </c>
      <c r="D50" s="25">
        <f t="shared" si="4"/>
        <v>800000</v>
      </c>
      <c r="E50" s="27"/>
      <c r="F50" s="25">
        <f t="shared" si="5"/>
        <v>800000</v>
      </c>
      <c r="G50" s="45">
        <v>800000</v>
      </c>
      <c r="H50" s="25"/>
      <c r="I50" s="53"/>
      <c r="J50" s="52">
        <f t="shared" si="8"/>
        <v>0</v>
      </c>
      <c r="K50" s="63"/>
      <c r="L50" s="63"/>
      <c r="M50" s="65"/>
      <c r="N50" s="65"/>
      <c r="O50" s="65"/>
      <c r="P50" s="65"/>
      <c r="Q50" s="65"/>
      <c r="R50" s="65"/>
      <c r="S50" s="65">
        <v>400000</v>
      </c>
      <c r="T50" s="65"/>
      <c r="U50" s="65"/>
      <c r="V50" s="65">
        <v>400000</v>
      </c>
      <c r="W50" s="62">
        <f t="shared" si="6"/>
        <v>800000</v>
      </c>
    </row>
    <row r="51" spans="1:23" s="16" customFormat="1" ht="24" customHeight="1">
      <c r="A51" s="74" t="s">
        <v>30</v>
      </c>
      <c r="B51" s="75"/>
      <c r="C51" s="75"/>
      <c r="D51" s="75"/>
      <c r="E51" s="75"/>
      <c r="F51" s="75"/>
      <c r="G51" s="75"/>
      <c r="H51" s="75"/>
      <c r="I51" s="75"/>
      <c r="J51" s="52">
        <f t="shared" si="8"/>
        <v>0</v>
      </c>
      <c r="W51" s="67"/>
    </row>
    <row r="52" spans="1:23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1565382.5</v>
      </c>
      <c r="I52" s="68">
        <f>H52/D52*100</f>
        <v>2.173699168002968</v>
      </c>
      <c r="J52" s="52"/>
      <c r="W52" s="67"/>
    </row>
    <row r="53" spans="1:23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1565382.5</v>
      </c>
      <c r="I53" s="56">
        <f>H53/D53*100</f>
        <v>2.173699168002968</v>
      </c>
      <c r="J53" s="52">
        <f aca="true" t="shared" si="9" ref="J53:J69">K53+L53+M53+N53-H53</f>
        <v>5075117.5</v>
      </c>
      <c r="K53" s="69">
        <f>SUM(K54:K101)</f>
        <v>0</v>
      </c>
      <c r="L53" s="69">
        <f aca="true" t="shared" si="10" ref="L53:W53">SUM(L54:L101)</f>
        <v>2416000</v>
      </c>
      <c r="M53" s="69">
        <f>SUM(M54:M101)</f>
        <v>3584000</v>
      </c>
      <c r="N53" s="69">
        <f t="shared" si="10"/>
        <v>640500</v>
      </c>
      <c r="O53" s="69">
        <f t="shared" si="10"/>
        <v>2234800</v>
      </c>
      <c r="P53" s="69">
        <f t="shared" si="10"/>
        <v>15917030</v>
      </c>
      <c r="Q53" s="69">
        <f t="shared" si="10"/>
        <v>9854000</v>
      </c>
      <c r="R53" s="69">
        <f t="shared" si="10"/>
        <v>9785470.26</v>
      </c>
      <c r="S53" s="69">
        <f t="shared" si="10"/>
        <v>4176388.6100000003</v>
      </c>
      <c r="T53" s="69">
        <f t="shared" si="10"/>
        <v>8989445.91</v>
      </c>
      <c r="U53" s="69">
        <f t="shared" si="10"/>
        <v>10742659.76</v>
      </c>
      <c r="V53" s="69">
        <f t="shared" si="10"/>
        <v>3499385.46</v>
      </c>
      <c r="W53" s="69">
        <f t="shared" si="10"/>
        <v>71839680</v>
      </c>
    </row>
    <row r="54" spans="1:23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</f>
        <v>173020.28</v>
      </c>
      <c r="I54" s="53">
        <f>H54/D54*100</f>
        <v>22.528682291666666</v>
      </c>
      <c r="J54" s="52">
        <f t="shared" si="9"/>
        <v>318979.72</v>
      </c>
      <c r="K54" s="63"/>
      <c r="L54" s="63">
        <v>92000</v>
      </c>
      <c r="M54" s="63">
        <v>100000</v>
      </c>
      <c r="N54" s="63">
        <v>300000</v>
      </c>
      <c r="O54" s="63">
        <v>276000</v>
      </c>
      <c r="P54" s="63"/>
      <c r="Q54" s="63"/>
      <c r="R54" s="63"/>
      <c r="S54" s="63"/>
      <c r="T54" s="63"/>
      <c r="U54" s="63"/>
      <c r="V54" s="63"/>
      <c r="W54" s="63">
        <f>SUM(K54:V54)</f>
        <v>768000</v>
      </c>
    </row>
    <row r="55" spans="1:23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52">
        <f t="shared" si="9"/>
        <v>50000</v>
      </c>
      <c r="K55" s="63"/>
      <c r="L55" s="63"/>
      <c r="M55" s="63"/>
      <c r="N55" s="63">
        <v>50000</v>
      </c>
      <c r="O55" s="63">
        <v>50000</v>
      </c>
      <c r="P55" s="63">
        <v>64000</v>
      </c>
      <c r="Q55" s="63"/>
      <c r="R55" s="63"/>
      <c r="S55" s="63"/>
      <c r="T55" s="63"/>
      <c r="U55" s="63"/>
      <c r="V55" s="63"/>
      <c r="W55" s="63">
        <f aca="true" t="shared" si="13" ref="W55:W101">SUM(K55:V55)</f>
        <v>164000</v>
      </c>
    </row>
    <row r="56" spans="1:23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52">
        <f t="shared" si="9"/>
        <v>0</v>
      </c>
      <c r="K56" s="63"/>
      <c r="L56" s="63"/>
      <c r="M56" s="63"/>
      <c r="N56" s="63"/>
      <c r="O56" s="63">
        <v>109800</v>
      </c>
      <c r="P56" s="63"/>
      <c r="Q56" s="63"/>
      <c r="R56" s="63"/>
      <c r="S56" s="63"/>
      <c r="T56" s="63"/>
      <c r="U56" s="63"/>
      <c r="V56" s="63"/>
      <c r="W56" s="63">
        <f t="shared" si="13"/>
        <v>109800</v>
      </c>
    </row>
    <row r="57" spans="1:23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52">
        <f t="shared" si="9"/>
        <v>0</v>
      </c>
      <c r="K57" s="63"/>
      <c r="L57" s="63"/>
      <c r="M57" s="63"/>
      <c r="N57" s="63"/>
      <c r="O57" s="63"/>
      <c r="P57" s="63">
        <v>25280</v>
      </c>
      <c r="Q57" s="63"/>
      <c r="R57" s="63"/>
      <c r="S57" s="63"/>
      <c r="T57" s="63"/>
      <c r="U57" s="63"/>
      <c r="V57" s="63"/>
      <c r="W57" s="63">
        <f t="shared" si="13"/>
        <v>25280</v>
      </c>
    </row>
    <row r="58" spans="1:23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52">
        <f t="shared" si="9"/>
        <v>0</v>
      </c>
      <c r="K58" s="63"/>
      <c r="L58" s="63"/>
      <c r="M58" s="63"/>
      <c r="N58" s="63"/>
      <c r="O58" s="65">
        <v>30000</v>
      </c>
      <c r="P58" s="65"/>
      <c r="Q58" s="65"/>
      <c r="R58" s="65">
        <v>570000</v>
      </c>
      <c r="S58" s="65"/>
      <c r="T58" s="65"/>
      <c r="U58" s="65"/>
      <c r="V58" s="65"/>
      <c r="W58" s="63">
        <f t="shared" si="13"/>
        <v>600000</v>
      </c>
    </row>
    <row r="59" spans="1:23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52">
        <f t="shared" si="9"/>
        <v>0</v>
      </c>
      <c r="K59" s="63"/>
      <c r="L59" s="63"/>
      <c r="M59" s="63"/>
      <c r="N59" s="63"/>
      <c r="O59" s="65">
        <v>30000</v>
      </c>
      <c r="P59" s="65"/>
      <c r="Q59" s="65"/>
      <c r="R59" s="65">
        <v>290103.26</v>
      </c>
      <c r="S59" s="65">
        <v>15002.85</v>
      </c>
      <c r="T59" s="65">
        <v>514893.89</v>
      </c>
      <c r="U59" s="65"/>
      <c r="V59" s="65"/>
      <c r="W59" s="63">
        <f t="shared" si="13"/>
        <v>850000</v>
      </c>
    </row>
    <row r="60" spans="1:23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52">
        <f t="shared" si="9"/>
        <v>0</v>
      </c>
      <c r="K60" s="63"/>
      <c r="L60" s="63"/>
      <c r="M60" s="63"/>
      <c r="N60" s="63"/>
      <c r="O60" s="65">
        <v>30000</v>
      </c>
      <c r="P60" s="65"/>
      <c r="Q60" s="65"/>
      <c r="R60" s="65"/>
      <c r="S60" s="65"/>
      <c r="T60" s="65">
        <v>494552.02</v>
      </c>
      <c r="U60" s="65">
        <v>225447.98</v>
      </c>
      <c r="V60" s="65"/>
      <c r="W60" s="63">
        <f t="shared" si="13"/>
        <v>750000</v>
      </c>
    </row>
    <row r="61" spans="1:23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52">
        <f t="shared" si="9"/>
        <v>0</v>
      </c>
      <c r="K61" s="63"/>
      <c r="L61" s="63"/>
      <c r="M61" s="63"/>
      <c r="N61" s="63"/>
      <c r="O61" s="65">
        <v>30000</v>
      </c>
      <c r="P61" s="65"/>
      <c r="Q61" s="65"/>
      <c r="R61" s="65">
        <v>300000</v>
      </c>
      <c r="S61" s="65"/>
      <c r="T61" s="65">
        <v>520000</v>
      </c>
      <c r="U61" s="65"/>
      <c r="V61" s="65"/>
      <c r="W61" s="63">
        <f t="shared" si="13"/>
        <v>850000</v>
      </c>
    </row>
    <row r="62" spans="1:23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52">
        <f t="shared" si="9"/>
        <v>0</v>
      </c>
      <c r="K62" s="63"/>
      <c r="L62" s="63"/>
      <c r="M62" s="63"/>
      <c r="N62" s="63"/>
      <c r="O62" s="65">
        <v>30000</v>
      </c>
      <c r="P62" s="65"/>
      <c r="Q62" s="65"/>
      <c r="R62" s="65"/>
      <c r="S62" s="65">
        <v>520000</v>
      </c>
      <c r="T62" s="65"/>
      <c r="U62" s="65"/>
      <c r="V62" s="65"/>
      <c r="W62" s="63">
        <f t="shared" si="13"/>
        <v>550000</v>
      </c>
    </row>
    <row r="63" spans="1:23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52">
        <f t="shared" si="9"/>
        <v>50000</v>
      </c>
      <c r="K63" s="63"/>
      <c r="L63" s="63"/>
      <c r="M63" s="63"/>
      <c r="N63" s="63">
        <v>50000</v>
      </c>
      <c r="O63" s="63">
        <v>70000</v>
      </c>
      <c r="P63" s="63"/>
      <c r="Q63" s="63"/>
      <c r="R63" s="63"/>
      <c r="S63" s="63"/>
      <c r="T63" s="63"/>
      <c r="U63" s="63"/>
      <c r="V63" s="63"/>
      <c r="W63" s="63">
        <f t="shared" si="13"/>
        <v>120000</v>
      </c>
    </row>
    <row r="64" spans="1:23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52">
        <f t="shared" si="9"/>
        <v>0</v>
      </c>
      <c r="K64" s="63"/>
      <c r="L64" s="63"/>
      <c r="M64" s="63"/>
      <c r="N64" s="63"/>
      <c r="O64" s="63"/>
      <c r="P64" s="63"/>
      <c r="Q64" s="63"/>
      <c r="R64" s="63">
        <v>64400</v>
      </c>
      <c r="S64" s="63">
        <v>64400</v>
      </c>
      <c r="T64" s="63"/>
      <c r="U64" s="63"/>
      <c r="V64" s="63"/>
      <c r="W64" s="63">
        <f t="shared" si="13"/>
        <v>128800</v>
      </c>
    </row>
    <row r="65" spans="1:23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52">
        <f t="shared" si="9"/>
        <v>5000</v>
      </c>
      <c r="K65" s="63"/>
      <c r="L65" s="63"/>
      <c r="M65" s="63"/>
      <c r="N65" s="63">
        <v>5000</v>
      </c>
      <c r="O65" s="63"/>
      <c r="P65" s="63"/>
      <c r="Q65" s="63"/>
      <c r="R65" s="63"/>
      <c r="S65" s="63"/>
      <c r="T65" s="63"/>
      <c r="U65" s="63"/>
      <c r="V65" s="63"/>
      <c r="W65" s="63">
        <f t="shared" si="13"/>
        <v>5000</v>
      </c>
    </row>
    <row r="66" spans="1:23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52">
        <f t="shared" si="9"/>
        <v>0</v>
      </c>
      <c r="K66" s="63"/>
      <c r="L66" s="63"/>
      <c r="M66" s="63"/>
      <c r="N66" s="63"/>
      <c r="O66" s="63">
        <v>120000</v>
      </c>
      <c r="P66" s="63"/>
      <c r="Q66" s="63"/>
      <c r="R66" s="63"/>
      <c r="S66" s="63"/>
      <c r="T66" s="63"/>
      <c r="U66" s="63"/>
      <c r="V66" s="63"/>
      <c r="W66" s="63">
        <f t="shared" si="13"/>
        <v>120000</v>
      </c>
    </row>
    <row r="67" spans="1:23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52">
        <f t="shared" si="9"/>
        <v>500</v>
      </c>
      <c r="K67" s="63"/>
      <c r="L67" s="63"/>
      <c r="M67" s="63"/>
      <c r="N67" s="63">
        <v>500</v>
      </c>
      <c r="O67" s="63"/>
      <c r="P67" s="63"/>
      <c r="Q67" s="63"/>
      <c r="R67" s="63"/>
      <c r="S67" s="63"/>
      <c r="T67" s="63"/>
      <c r="U67" s="63"/>
      <c r="V67" s="63"/>
      <c r="W67" s="63">
        <f t="shared" si="13"/>
        <v>500</v>
      </c>
    </row>
    <row r="68" spans="1:23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52">
        <f t="shared" si="9"/>
        <v>0</v>
      </c>
      <c r="K68" s="63"/>
      <c r="L68" s="63"/>
      <c r="M68" s="63"/>
      <c r="N68" s="63"/>
      <c r="O68" s="63"/>
      <c r="P68" s="63"/>
      <c r="Q68" s="63"/>
      <c r="R68" s="63"/>
      <c r="S68" s="63">
        <v>89760</v>
      </c>
      <c r="T68" s="63"/>
      <c r="U68" s="63"/>
      <c r="V68" s="63"/>
      <c r="W68" s="63">
        <f t="shared" si="13"/>
        <v>89760</v>
      </c>
    </row>
    <row r="69" spans="1:23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52">
        <f t="shared" si="9"/>
        <v>0</v>
      </c>
      <c r="K69" s="63"/>
      <c r="L69" s="63"/>
      <c r="M69" s="63"/>
      <c r="N69" s="63"/>
      <c r="O69" s="63"/>
      <c r="P69" s="63">
        <v>50000</v>
      </c>
      <c r="Q69" s="63"/>
      <c r="R69" s="63"/>
      <c r="S69" s="63"/>
      <c r="T69" s="63"/>
      <c r="U69" s="63"/>
      <c r="V69" s="63"/>
      <c r="W69" s="63">
        <f t="shared" si="13"/>
        <v>50000</v>
      </c>
    </row>
    <row r="70" spans="1:23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52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3"/>
      <c r="J71" s="52">
        <f aca="true" t="shared" si="14" ref="J71:J77">K71+L71+M71+N71-H71</f>
        <v>0</v>
      </c>
      <c r="K71" s="63"/>
      <c r="L71" s="63"/>
      <c r="M71" s="63"/>
      <c r="N71" s="63"/>
      <c r="O71" s="63"/>
      <c r="P71" s="63"/>
      <c r="Q71" s="63">
        <v>65000</v>
      </c>
      <c r="R71" s="63">
        <v>65000</v>
      </c>
      <c r="S71" s="63">
        <v>70000</v>
      </c>
      <c r="T71" s="63"/>
      <c r="U71" s="63"/>
      <c r="V71" s="63"/>
      <c r="W71" s="63">
        <f t="shared" si="13"/>
        <v>200000</v>
      </c>
    </row>
    <row r="72" spans="1:23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52">
        <f t="shared" si="14"/>
        <v>60000</v>
      </c>
      <c r="K72" s="63"/>
      <c r="L72" s="63"/>
      <c r="M72" s="63"/>
      <c r="N72" s="63">
        <v>60000</v>
      </c>
      <c r="O72" s="63"/>
      <c r="P72" s="63">
        <v>140000</v>
      </c>
      <c r="Q72" s="63"/>
      <c r="R72" s="63"/>
      <c r="S72" s="63"/>
      <c r="T72" s="63"/>
      <c r="U72" s="63"/>
      <c r="V72" s="63"/>
      <c r="W72" s="63">
        <f t="shared" si="13"/>
        <v>200000</v>
      </c>
    </row>
    <row r="73" spans="1:23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52">
        <f t="shared" si="14"/>
        <v>100000</v>
      </c>
      <c r="K73" s="63"/>
      <c r="L73" s="63"/>
      <c r="M73" s="63">
        <v>100000</v>
      </c>
      <c r="N73" s="63"/>
      <c r="O73" s="63">
        <v>200000</v>
      </c>
      <c r="P73" s="63"/>
      <c r="Q73" s="63"/>
      <c r="R73" s="63"/>
      <c r="S73" s="63"/>
      <c r="T73" s="63"/>
      <c r="U73" s="63"/>
      <c r="V73" s="63"/>
      <c r="W73" s="63">
        <f t="shared" si="13"/>
        <v>300000</v>
      </c>
    </row>
    <row r="74" spans="1:23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/>
      <c r="I74" s="53"/>
      <c r="J74" s="52">
        <f t="shared" si="14"/>
        <v>215000</v>
      </c>
      <c r="K74" s="63"/>
      <c r="L74" s="63"/>
      <c r="M74" s="63">
        <v>215000</v>
      </c>
      <c r="N74" s="63"/>
      <c r="O74" s="63"/>
      <c r="P74" s="63"/>
      <c r="Q74" s="63"/>
      <c r="R74" s="63">
        <v>135000</v>
      </c>
      <c r="S74" s="63"/>
      <c r="T74" s="63"/>
      <c r="U74" s="63"/>
      <c r="V74" s="63"/>
      <c r="W74" s="63">
        <f t="shared" si="13"/>
        <v>350000</v>
      </c>
    </row>
    <row r="75" spans="1:23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52">
        <f t="shared" si="14"/>
        <v>60000</v>
      </c>
      <c r="K75" s="63"/>
      <c r="L75" s="63"/>
      <c r="M75" s="63">
        <v>60000</v>
      </c>
      <c r="N75" s="63"/>
      <c r="O75" s="63"/>
      <c r="P75" s="63"/>
      <c r="Q75" s="63"/>
      <c r="R75" s="63">
        <v>21967</v>
      </c>
      <c r="S75" s="63">
        <v>40000</v>
      </c>
      <c r="T75" s="63"/>
      <c r="U75" s="63"/>
      <c r="V75" s="63">
        <v>78033</v>
      </c>
      <c r="W75" s="63">
        <f t="shared" si="13"/>
        <v>200000</v>
      </c>
    </row>
    <row r="76" spans="1:23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52">
        <f t="shared" si="14"/>
        <v>0</v>
      </c>
      <c r="K76" s="63"/>
      <c r="L76" s="63"/>
      <c r="M76" s="63"/>
      <c r="N76" s="63"/>
      <c r="O76" s="63"/>
      <c r="P76" s="63"/>
      <c r="Q76" s="63"/>
      <c r="R76" s="63"/>
      <c r="S76" s="63">
        <v>125000</v>
      </c>
      <c r="T76" s="63">
        <v>125000</v>
      </c>
      <c r="U76" s="63"/>
      <c r="V76" s="63"/>
      <c r="W76" s="63">
        <f t="shared" si="13"/>
        <v>250000</v>
      </c>
    </row>
    <row r="77" spans="1:23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52">
        <f t="shared" si="14"/>
        <v>0</v>
      </c>
      <c r="K77" s="63"/>
      <c r="L77" s="63"/>
      <c r="M77" s="63"/>
      <c r="N77" s="63"/>
      <c r="O77" s="63"/>
      <c r="P77" s="63"/>
      <c r="Q77" s="63"/>
      <c r="R77" s="63"/>
      <c r="S77" s="63"/>
      <c r="T77" s="63">
        <v>135000</v>
      </c>
      <c r="U77" s="63">
        <v>125000</v>
      </c>
      <c r="V77" s="63"/>
      <c r="W77" s="63">
        <f t="shared" si="13"/>
        <v>260000</v>
      </c>
    </row>
    <row r="78" spans="1:23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52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52">
        <f aca="true" t="shared" si="15" ref="J79:J102">K79+L79+M79+N79-H79</f>
        <v>0</v>
      </c>
      <c r="K79" s="63"/>
      <c r="L79" s="63"/>
      <c r="M79" s="63"/>
      <c r="N79" s="63"/>
      <c r="O79" s="63"/>
      <c r="P79" s="63"/>
      <c r="Q79" s="63"/>
      <c r="R79" s="63"/>
      <c r="S79" s="63"/>
      <c r="T79" s="63">
        <v>150000</v>
      </c>
      <c r="U79" s="63"/>
      <c r="V79" s="63"/>
      <c r="W79" s="63">
        <f t="shared" si="13"/>
        <v>150000</v>
      </c>
    </row>
    <row r="80" spans="1:23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52">
        <f t="shared" si="15"/>
        <v>125000</v>
      </c>
      <c r="K80" s="63"/>
      <c r="L80" s="63"/>
      <c r="M80" s="63">
        <v>125000</v>
      </c>
      <c r="N80" s="63"/>
      <c r="O80" s="63"/>
      <c r="P80" s="63"/>
      <c r="Q80" s="63">
        <v>6000000</v>
      </c>
      <c r="R80" s="63"/>
      <c r="S80" s="63"/>
      <c r="T80" s="63">
        <v>2000000</v>
      </c>
      <c r="U80" s="63">
        <v>4375000</v>
      </c>
      <c r="V80" s="63"/>
      <c r="W80" s="63">
        <f t="shared" si="13"/>
        <v>12500000</v>
      </c>
    </row>
    <row r="81" spans="1:23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</f>
        <v>305371.04000000004</v>
      </c>
      <c r="I81" s="53"/>
      <c r="J81" s="52">
        <f t="shared" si="15"/>
        <v>448628.95999999996</v>
      </c>
      <c r="K81" s="63"/>
      <c r="L81" s="63"/>
      <c r="M81" s="63">
        <v>754000</v>
      </c>
      <c r="N81" s="63"/>
      <c r="O81" s="63">
        <v>764000</v>
      </c>
      <c r="P81" s="63">
        <v>1525000</v>
      </c>
      <c r="Q81" s="63"/>
      <c r="R81" s="63"/>
      <c r="S81" s="63"/>
      <c r="T81" s="63"/>
      <c r="U81" s="63"/>
      <c r="V81" s="63"/>
      <c r="W81" s="63">
        <f t="shared" si="13"/>
        <v>3043000</v>
      </c>
    </row>
    <row r="82" spans="1:23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52">
        <f t="shared" si="15"/>
        <v>7000</v>
      </c>
      <c r="K82" s="63"/>
      <c r="L82" s="63"/>
      <c r="M82" s="63">
        <v>7000</v>
      </c>
      <c r="N82" s="63"/>
      <c r="O82" s="63"/>
      <c r="P82" s="63">
        <v>3315950</v>
      </c>
      <c r="Q82" s="63"/>
      <c r="R82" s="63"/>
      <c r="S82" s="63">
        <v>1000000</v>
      </c>
      <c r="T82" s="63">
        <v>1000000</v>
      </c>
      <c r="U82" s="63">
        <v>1325950</v>
      </c>
      <c r="V82" s="63"/>
      <c r="W82" s="63">
        <f t="shared" si="13"/>
        <v>6648900</v>
      </c>
    </row>
    <row r="83" spans="1:23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</f>
        <v>602212.58</v>
      </c>
      <c r="I83" s="53">
        <f>H83/D83*100</f>
        <v>23.906811433108373</v>
      </c>
      <c r="J83" s="52">
        <f t="shared" si="15"/>
        <v>27787.420000000042</v>
      </c>
      <c r="K83" s="63"/>
      <c r="L83" s="63">
        <v>300000</v>
      </c>
      <c r="M83" s="63">
        <v>330000</v>
      </c>
      <c r="N83" s="63"/>
      <c r="O83" s="63">
        <v>370000</v>
      </c>
      <c r="P83" s="63">
        <v>1519000</v>
      </c>
      <c r="Q83" s="63"/>
      <c r="R83" s="63"/>
      <c r="S83" s="63"/>
      <c r="T83" s="63"/>
      <c r="U83" s="63"/>
      <c r="V83" s="63"/>
      <c r="W83" s="63">
        <f t="shared" si="13"/>
        <v>2519000</v>
      </c>
    </row>
    <row r="84" spans="1:23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52">
        <f t="shared" si="15"/>
        <v>159928.64</v>
      </c>
      <c r="K84" s="63"/>
      <c r="L84" s="63"/>
      <c r="M84" s="63">
        <v>125000</v>
      </c>
      <c r="N84" s="63">
        <v>75000</v>
      </c>
      <c r="O84" s="63"/>
      <c r="P84" s="63"/>
      <c r="Q84" s="63">
        <v>1900000</v>
      </c>
      <c r="R84" s="63"/>
      <c r="S84" s="63"/>
      <c r="T84" s="63">
        <v>950000</v>
      </c>
      <c r="U84" s="63">
        <v>950000</v>
      </c>
      <c r="V84" s="63"/>
      <c r="W84" s="63">
        <f t="shared" si="13"/>
        <v>4000000</v>
      </c>
    </row>
    <row r="85" spans="1:23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52">
        <f t="shared" si="15"/>
        <v>147000</v>
      </c>
      <c r="K85" s="63"/>
      <c r="L85" s="63">
        <v>462000</v>
      </c>
      <c r="M85" s="63">
        <v>-315000</v>
      </c>
      <c r="N85" s="63"/>
      <c r="O85" s="63"/>
      <c r="P85" s="63"/>
      <c r="Q85" s="63"/>
      <c r="R85" s="63"/>
      <c r="S85" s="63">
        <f>125000-125000</f>
        <v>0</v>
      </c>
      <c r="T85" s="63">
        <f>260000-260000</f>
        <v>0</v>
      </c>
      <c r="U85" s="63"/>
      <c r="V85" s="63"/>
      <c r="W85" s="63">
        <f t="shared" si="13"/>
        <v>147000</v>
      </c>
    </row>
    <row r="86" spans="1:23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52">
        <f t="shared" si="15"/>
        <v>80000</v>
      </c>
      <c r="K86" s="63"/>
      <c r="L86" s="63"/>
      <c r="M86" s="63"/>
      <c r="N86" s="63">
        <v>80000</v>
      </c>
      <c r="O86" s="63"/>
      <c r="P86" s="63"/>
      <c r="Q86" s="63">
        <v>1460000</v>
      </c>
      <c r="R86" s="63">
        <v>1460000</v>
      </c>
      <c r="S86" s="63"/>
      <c r="T86" s="63"/>
      <c r="U86" s="63"/>
      <c r="V86" s="63"/>
      <c r="W86" s="63">
        <f t="shared" si="13"/>
        <v>3000000</v>
      </c>
    </row>
    <row r="87" spans="1:23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</f>
        <v>358960.38999999996</v>
      </c>
      <c r="I87" s="53">
        <f>H87/D87*100</f>
        <v>36.33202327935222</v>
      </c>
      <c r="J87" s="52">
        <f t="shared" si="15"/>
        <v>629039.6100000001</v>
      </c>
      <c r="K87" s="63"/>
      <c r="L87" s="63">
        <v>400000</v>
      </c>
      <c r="M87" s="63">
        <v>588000</v>
      </c>
      <c r="N87" s="63"/>
      <c r="O87" s="63"/>
      <c r="P87" s="63"/>
      <c r="Q87" s="63"/>
      <c r="R87" s="63"/>
      <c r="S87" s="63"/>
      <c r="T87" s="63"/>
      <c r="U87" s="63"/>
      <c r="V87" s="63"/>
      <c r="W87" s="63">
        <f t="shared" si="13"/>
        <v>988000</v>
      </c>
    </row>
    <row r="88" spans="1:23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52">
        <f t="shared" si="15"/>
        <v>181682.15</v>
      </c>
      <c r="K88" s="63"/>
      <c r="L88" s="63">
        <v>314000</v>
      </c>
      <c r="M88" s="63">
        <v>-60000</v>
      </c>
      <c r="N88" s="63">
        <f>940000-940000</f>
        <v>0</v>
      </c>
      <c r="O88" s="63"/>
      <c r="P88" s="63"/>
      <c r="Q88" s="63"/>
      <c r="R88" s="63"/>
      <c r="S88" s="63"/>
      <c r="T88" s="63"/>
      <c r="U88" s="63"/>
      <c r="V88" s="63"/>
      <c r="W88" s="63">
        <f t="shared" si="13"/>
        <v>254000</v>
      </c>
    </row>
    <row r="89" spans="1:23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/>
      <c r="J89" s="52">
        <f t="shared" si="15"/>
        <v>1604571</v>
      </c>
      <c r="K89" s="63"/>
      <c r="L89" s="63"/>
      <c r="M89" s="63">
        <f>700000+418000+500000</f>
        <v>1618000</v>
      </c>
      <c r="N89" s="63"/>
      <c r="O89" s="63"/>
      <c r="P89" s="63">
        <f>1547800+940000</f>
        <v>2487800</v>
      </c>
      <c r="Q89" s="63"/>
      <c r="R89" s="63"/>
      <c r="S89" s="65">
        <v>1731585.76</v>
      </c>
      <c r="T89" s="63">
        <v>3000000</v>
      </c>
      <c r="U89" s="65">
        <v>3741261.78</v>
      </c>
      <c r="V89" s="65">
        <v>3421352.46</v>
      </c>
      <c r="W89" s="63">
        <f t="shared" si="13"/>
        <v>16000000</v>
      </c>
    </row>
    <row r="90" spans="1:23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52">
        <f t="shared" si="15"/>
        <v>137000</v>
      </c>
      <c r="K90" s="63"/>
      <c r="L90" s="63">
        <v>300000</v>
      </c>
      <c r="M90" s="63">
        <f>537000-700000</f>
        <v>-163000</v>
      </c>
      <c r="N90" s="63"/>
      <c r="O90" s="63"/>
      <c r="P90" s="63"/>
      <c r="Q90" s="63"/>
      <c r="R90" s="63"/>
      <c r="S90" s="63"/>
      <c r="T90" s="63"/>
      <c r="U90" s="63"/>
      <c r="V90" s="63"/>
      <c r="W90" s="63">
        <f t="shared" si="13"/>
        <v>137000</v>
      </c>
    </row>
    <row r="91" spans="1:23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52">
        <f t="shared" si="15"/>
        <v>400000</v>
      </c>
      <c r="K91" s="63"/>
      <c r="L91" s="63">
        <v>300000</v>
      </c>
      <c r="M91" s="63">
        <f>600000-500000</f>
        <v>100000</v>
      </c>
      <c r="N91" s="63"/>
      <c r="O91" s="63"/>
      <c r="P91" s="63"/>
      <c r="Q91" s="63"/>
      <c r="R91" s="63"/>
      <c r="S91" s="63"/>
      <c r="T91" s="63"/>
      <c r="U91" s="63"/>
      <c r="V91" s="63"/>
      <c r="W91" s="63">
        <f t="shared" si="13"/>
        <v>400000</v>
      </c>
    </row>
    <row r="92" spans="1:23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52">
        <f t="shared" si="15"/>
        <v>248000</v>
      </c>
      <c r="K92" s="63"/>
      <c r="L92" s="63">
        <v>248000</v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>
        <f t="shared" si="13"/>
        <v>248000</v>
      </c>
    </row>
    <row r="93" spans="1:23" s="16" customFormat="1" ht="40.5" customHeight="1">
      <c r="A93" s="1"/>
      <c r="B93" s="29"/>
      <c r="C93" s="66" t="s">
        <v>107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52">
        <f t="shared" si="15"/>
        <v>20000</v>
      </c>
      <c r="K93" s="63"/>
      <c r="L93" s="63"/>
      <c r="M93" s="63"/>
      <c r="N93" s="63">
        <v>20000</v>
      </c>
      <c r="O93" s="63"/>
      <c r="P93" s="63">
        <v>6490000</v>
      </c>
      <c r="Q93" s="63"/>
      <c r="R93" s="63">
        <v>6490000</v>
      </c>
      <c r="S93" s="63"/>
      <c r="T93" s="63"/>
      <c r="U93" s="63"/>
      <c r="V93" s="63"/>
      <c r="W93" s="63">
        <f t="shared" si="13"/>
        <v>13000000</v>
      </c>
    </row>
    <row r="94" spans="1:23" s="16" customFormat="1" ht="40.5" customHeight="1">
      <c r="A94" s="1"/>
      <c r="B94" s="29"/>
      <c r="C94" s="66" t="s">
        <v>108</v>
      </c>
      <c r="D94" s="32">
        <f t="shared" si="16"/>
        <v>400000</v>
      </c>
      <c r="E94" s="6"/>
      <c r="F94" s="25">
        <f t="shared" si="12"/>
        <v>400000</v>
      </c>
      <c r="G94" s="33">
        <v>400000</v>
      </c>
      <c r="H94" s="25"/>
      <c r="I94" s="53"/>
      <c r="J94" s="52">
        <f t="shared" si="15"/>
        <v>0</v>
      </c>
      <c r="K94" s="63"/>
      <c r="L94" s="63"/>
      <c r="M94" s="63"/>
      <c r="N94" s="63"/>
      <c r="O94" s="63">
        <v>120000</v>
      </c>
      <c r="P94" s="63">
        <v>140000</v>
      </c>
      <c r="Q94" s="63">
        <v>140000</v>
      </c>
      <c r="R94" s="63"/>
      <c r="S94" s="63"/>
      <c r="T94" s="63"/>
      <c r="U94" s="63"/>
      <c r="V94" s="63"/>
      <c r="W94" s="63">
        <f t="shared" si="13"/>
        <v>400000</v>
      </c>
    </row>
    <row r="95" spans="1:23" s="16" customFormat="1" ht="40.5" customHeight="1">
      <c r="A95" s="1"/>
      <c r="B95" s="29"/>
      <c r="C95" s="66" t="s">
        <v>109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52">
        <f t="shared" si="15"/>
        <v>0</v>
      </c>
      <c r="K95" s="63"/>
      <c r="L95" s="63"/>
      <c r="M95" s="63"/>
      <c r="N95" s="63"/>
      <c r="O95" s="63"/>
      <c r="P95" s="63"/>
      <c r="Q95" s="63">
        <v>100000</v>
      </c>
      <c r="R95" s="63">
        <v>100000</v>
      </c>
      <c r="S95" s="63">
        <v>100000</v>
      </c>
      <c r="T95" s="63"/>
      <c r="U95" s="63"/>
      <c r="V95" s="63"/>
      <c r="W95" s="63">
        <f t="shared" si="13"/>
        <v>300000</v>
      </c>
    </row>
    <row r="96" spans="1:23" s="16" customFormat="1" ht="40.5" customHeight="1">
      <c r="A96" s="1"/>
      <c r="B96" s="29"/>
      <c r="C96" s="66" t="s">
        <v>110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52">
        <f t="shared" si="15"/>
        <v>0</v>
      </c>
      <c r="K96" s="63"/>
      <c r="L96" s="63"/>
      <c r="M96" s="63"/>
      <c r="N96" s="63"/>
      <c r="O96" s="63"/>
      <c r="P96" s="63"/>
      <c r="Q96" s="63"/>
      <c r="R96" s="63">
        <v>100000</v>
      </c>
      <c r="S96" s="63">
        <v>100000</v>
      </c>
      <c r="T96" s="63">
        <v>100000</v>
      </c>
      <c r="U96" s="63"/>
      <c r="V96" s="63"/>
      <c r="W96" s="63">
        <f t="shared" si="13"/>
        <v>300000</v>
      </c>
    </row>
    <row r="97" spans="1:23" s="16" customFormat="1" ht="40.5" customHeight="1">
      <c r="A97" s="1"/>
      <c r="B97" s="29"/>
      <c r="C97" s="66" t="s">
        <v>111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52">
        <f t="shared" si="15"/>
        <v>0</v>
      </c>
      <c r="K97" s="63"/>
      <c r="L97" s="63"/>
      <c r="M97" s="63"/>
      <c r="N97" s="63"/>
      <c r="O97" s="63"/>
      <c r="P97" s="63">
        <v>160000</v>
      </c>
      <c r="Q97" s="63">
        <v>189000</v>
      </c>
      <c r="R97" s="63">
        <v>189000</v>
      </c>
      <c r="S97" s="63"/>
      <c r="T97" s="63"/>
      <c r="U97" s="63"/>
      <c r="V97" s="63"/>
      <c r="W97" s="63">
        <f t="shared" si="13"/>
        <v>538000</v>
      </c>
    </row>
    <row r="98" spans="1:23" s="16" customFormat="1" ht="21" customHeight="1">
      <c r="A98" s="1"/>
      <c r="B98" s="29"/>
      <c r="C98" s="66" t="s">
        <v>112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3"/>
      <c r="J98" s="52">
        <f t="shared" si="15"/>
        <v>0</v>
      </c>
      <c r="K98" s="63"/>
      <c r="L98" s="63"/>
      <c r="M98" s="63"/>
      <c r="N98" s="63"/>
      <c r="O98" s="63">
        <v>5000</v>
      </c>
      <c r="P98" s="63"/>
      <c r="Q98" s="63"/>
      <c r="R98" s="63"/>
      <c r="S98" s="63"/>
      <c r="T98" s="63"/>
      <c r="U98" s="63"/>
      <c r="V98" s="63"/>
      <c r="W98" s="63">
        <f t="shared" si="13"/>
        <v>5000</v>
      </c>
    </row>
    <row r="99" spans="1:23" s="16" customFormat="1" ht="26.25" customHeight="1">
      <c r="A99" s="1"/>
      <c r="B99" s="29"/>
      <c r="C99" s="66" t="s">
        <v>113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3"/>
      <c r="J99" s="52">
        <f t="shared" si="15"/>
        <v>0</v>
      </c>
      <c r="K99" s="63"/>
      <c r="L99" s="63"/>
      <c r="M99" s="63"/>
      <c r="N99" s="63"/>
      <c r="O99" s="63"/>
      <c r="P99" s="63"/>
      <c r="Q99" s="63"/>
      <c r="R99" s="63"/>
      <c r="S99" s="63">
        <v>20640</v>
      </c>
      <c r="T99" s="63"/>
      <c r="U99" s="63"/>
      <c r="V99" s="63"/>
      <c r="W99" s="63">
        <f t="shared" si="13"/>
        <v>20640</v>
      </c>
    </row>
    <row r="100" spans="1:23" s="16" customFormat="1" ht="22.5" customHeight="1">
      <c r="A100" s="1"/>
      <c r="B100" s="29"/>
      <c r="C100" s="70" t="s">
        <v>114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52">
        <f t="shared" si="15"/>
        <v>0</v>
      </c>
      <c r="K100" s="63"/>
      <c r="L100" s="63"/>
      <c r="M100" s="63"/>
      <c r="N100" s="63"/>
      <c r="O100" s="63"/>
      <c r="P100" s="63"/>
      <c r="Q100" s="63"/>
      <c r="R100" s="63"/>
      <c r="S100" s="63">
        <v>250000</v>
      </c>
      <c r="T100" s="63"/>
      <c r="U100" s="63"/>
      <c r="V100" s="63"/>
      <c r="W100" s="63">
        <f t="shared" si="13"/>
        <v>250000</v>
      </c>
    </row>
    <row r="101" spans="1:23" s="16" customFormat="1" ht="22.5" customHeight="1">
      <c r="A101" s="1"/>
      <c r="B101" s="29"/>
      <c r="C101" s="66" t="s">
        <v>115</v>
      </c>
      <c r="D101" s="32">
        <f t="shared" si="16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52">
        <f t="shared" si="15"/>
        <v>0</v>
      </c>
      <c r="K101" s="63"/>
      <c r="L101" s="63"/>
      <c r="M101" s="63"/>
      <c r="N101" s="63"/>
      <c r="O101" s="63"/>
      <c r="P101" s="63"/>
      <c r="Q101" s="63"/>
      <c r="R101" s="63"/>
      <c r="S101" s="63">
        <v>50000</v>
      </c>
      <c r="T101" s="63"/>
      <c r="U101" s="63"/>
      <c r="V101" s="63"/>
      <c r="W101" s="63">
        <f t="shared" si="13"/>
        <v>50000</v>
      </c>
    </row>
    <row r="102" spans="1:23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12535771.87</v>
      </c>
      <c r="I102" s="50">
        <f>H102/D102*100</f>
        <v>6.883729123843922</v>
      </c>
      <c r="J102" s="52">
        <f t="shared" si="15"/>
        <v>29766013.120000005</v>
      </c>
      <c r="K102" s="20">
        <f aca="true" t="shared" si="17" ref="K102:W102">K8+K23+K53</f>
        <v>112816</v>
      </c>
      <c r="L102" s="20">
        <f t="shared" si="17"/>
        <v>3716000</v>
      </c>
      <c r="M102" s="20">
        <f t="shared" si="17"/>
        <v>13424000</v>
      </c>
      <c r="N102" s="20">
        <f t="shared" si="17"/>
        <v>25048968.990000002</v>
      </c>
      <c r="O102" s="20">
        <f t="shared" si="17"/>
        <v>18428931.009999998</v>
      </c>
      <c r="P102" s="20">
        <f t="shared" si="17"/>
        <v>27063831.38</v>
      </c>
      <c r="Q102" s="20">
        <f t="shared" si="17"/>
        <v>29510043.62</v>
      </c>
      <c r="R102" s="20">
        <f t="shared" si="17"/>
        <v>11665470.26</v>
      </c>
      <c r="S102" s="20">
        <f t="shared" si="17"/>
        <v>6526388.61</v>
      </c>
      <c r="T102" s="20">
        <f t="shared" si="17"/>
        <v>16166075.48</v>
      </c>
      <c r="U102" s="20">
        <f t="shared" si="17"/>
        <v>14342030.19</v>
      </c>
      <c r="V102" s="20">
        <f t="shared" si="17"/>
        <v>8337724.46</v>
      </c>
      <c r="W102" s="20">
        <f t="shared" si="17"/>
        <v>174342280</v>
      </c>
    </row>
    <row r="103" spans="1:10" ht="18.75" hidden="1">
      <c r="A103" s="39" t="s">
        <v>39</v>
      </c>
      <c r="B103" s="40"/>
      <c r="C103" s="41"/>
      <c r="D103" s="42"/>
      <c r="E103" s="42"/>
      <c r="F103" s="42"/>
      <c r="G103" s="42"/>
      <c r="J103" s="52">
        <f>K103+L103+M103-H103</f>
        <v>0</v>
      </c>
    </row>
    <row r="104" spans="1:10" ht="18.75" hidden="1">
      <c r="A104" s="2"/>
      <c r="B104" s="36"/>
      <c r="C104" s="37"/>
      <c r="D104" s="3"/>
      <c r="E104" s="36"/>
      <c r="F104" s="36"/>
      <c r="J104" s="52">
        <f>K104+L104+M104-H104</f>
        <v>0</v>
      </c>
    </row>
  </sheetData>
  <sheetProtection/>
  <mergeCells count="25">
    <mergeCell ref="J4:J5"/>
    <mergeCell ref="A1:H1"/>
    <mergeCell ref="A2:H2"/>
    <mergeCell ref="H4:H5"/>
    <mergeCell ref="A4:A5"/>
    <mergeCell ref="C4:C5"/>
    <mergeCell ref="D4:D5"/>
    <mergeCell ref="E4:E5"/>
    <mergeCell ref="F4:F5"/>
    <mergeCell ref="Q4:Q5"/>
    <mergeCell ref="R4:R5"/>
    <mergeCell ref="K4:K5"/>
    <mergeCell ref="L4:L5"/>
    <mergeCell ref="M4:M5"/>
    <mergeCell ref="N4:N5"/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2016-04-20T11:30:00Z</dcterms:modified>
  <cp:category/>
  <cp:version/>
  <cp:contentType/>
  <cp:contentStatus/>
</cp:coreProperties>
</file>